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H SHARED\COC\Scott's Files\"/>
    </mc:Choice>
  </mc:AlternateContent>
  <xr:revisionPtr revIDLastSave="0" documentId="13_ncr:1_{E28AC121-6E86-4CBD-8278-38B0C1645D19}" xr6:coauthVersionLast="47" xr6:coauthVersionMax="47" xr10:uidLastSave="{00000000-0000-0000-0000-000000000000}"/>
  <bookViews>
    <workbookView xWindow="6525" yWindow="2070" windowWidth="23835" windowHeight="11985" xr2:uid="{9BCFE065-5FE6-43D0-9C18-C2CE36702D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38" i="1"/>
  <c r="F38" i="1"/>
  <c r="P29" i="1"/>
  <c r="F29" i="1"/>
  <c r="Q29" i="1" s="1"/>
  <c r="Q28" i="1"/>
  <c r="Q36" i="1" l="1"/>
  <c r="Q34" i="1"/>
  <c r="Q32" i="1"/>
  <c r="Q30" i="1"/>
  <c r="P38" i="1"/>
  <c r="N38" i="1"/>
  <c r="P37" i="1"/>
  <c r="P35" i="1"/>
  <c r="P33" i="1"/>
  <c r="P31" i="1"/>
  <c r="N37" i="1"/>
  <c r="F37" i="1"/>
  <c r="F35" i="1"/>
  <c r="F33" i="1"/>
  <c r="F31" i="1"/>
  <c r="B38" i="1"/>
  <c r="O38" i="1"/>
  <c r="M38" i="1"/>
  <c r="Q20" i="1"/>
  <c r="Q18" i="1"/>
  <c r="Q16" i="1"/>
  <c r="Q14" i="1"/>
  <c r="Q12" i="1"/>
  <c r="Q10" i="1"/>
  <c r="Q8" i="1"/>
  <c r="Q6" i="1"/>
  <c r="Q4" i="1"/>
  <c r="N22" i="1"/>
  <c r="L22" i="1"/>
  <c r="J22" i="1"/>
  <c r="H22" i="1"/>
  <c r="E22" i="1"/>
  <c r="F22" i="1"/>
  <c r="D22" i="1"/>
  <c r="P21" i="1"/>
  <c r="P22" i="1" s="1"/>
  <c r="P19" i="1"/>
  <c r="P17" i="1"/>
  <c r="P15" i="1"/>
  <c r="P13" i="1"/>
  <c r="P11" i="1"/>
  <c r="N21" i="1"/>
  <c r="N19" i="1"/>
  <c r="L21" i="1"/>
  <c r="L15" i="1"/>
  <c r="J21" i="1"/>
  <c r="J19" i="1"/>
  <c r="J17" i="1"/>
  <c r="J15" i="1"/>
  <c r="H21" i="1"/>
  <c r="H19" i="1"/>
  <c r="H17" i="1"/>
  <c r="H15" i="1"/>
  <c r="O22" i="1"/>
  <c r="M22" i="1"/>
  <c r="K22" i="1"/>
  <c r="I22" i="1"/>
  <c r="G22" i="1"/>
  <c r="C22" i="1"/>
  <c r="F19" i="1"/>
  <c r="F17" i="1"/>
  <c r="F15" i="1"/>
  <c r="F13" i="1"/>
  <c r="F11" i="1"/>
  <c r="D19" i="1"/>
  <c r="D11" i="1"/>
  <c r="D9" i="1"/>
  <c r="Q9" i="1" s="1"/>
  <c r="D7" i="1"/>
  <c r="Q7" i="1" s="1"/>
  <c r="B22" i="1"/>
  <c r="P5" i="1"/>
  <c r="N5" i="1"/>
  <c r="J5" i="1"/>
  <c r="H5" i="1"/>
  <c r="F5" i="1"/>
  <c r="P39" i="1" l="1"/>
  <c r="Q5" i="1"/>
  <c r="Q37" i="1"/>
  <c r="Q33" i="1"/>
  <c r="Q13" i="1"/>
  <c r="Q38" i="1"/>
  <c r="Q31" i="1"/>
  <c r="Q35" i="1"/>
  <c r="N39" i="1"/>
  <c r="F39" i="1"/>
  <c r="Q17" i="1"/>
  <c r="Q15" i="1"/>
  <c r="Q11" i="1"/>
  <c r="Q19" i="1"/>
  <c r="P23" i="1"/>
  <c r="Q22" i="1"/>
  <c r="J23" i="1"/>
  <c r="N23" i="1"/>
  <c r="H23" i="1"/>
  <c r="L23" i="1"/>
  <c r="F21" i="1"/>
  <c r="Q21" i="1" s="1"/>
  <c r="F23" i="1"/>
  <c r="D23" i="1"/>
  <c r="Q39" i="1" l="1"/>
  <c r="Q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Abbott</author>
  </authors>
  <commentList>
    <comment ref="E4" authorId="0" shapeId="0" xr:uid="{255259B0-EC4A-43D9-9F7F-A2309BDA57D1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$450,827.25 - Elijah House
$413,010 - Adventist</t>
        </r>
      </text>
    </comment>
    <comment ref="G4" authorId="0" shapeId="0" xr:uid="{8E429B3D-CE9C-4A03-A880-63B451B737F8}">
      <text>
        <r>
          <rPr>
            <b/>
            <sz val="9"/>
            <color indexed="81"/>
            <rFont val="Tahoma"/>
            <family val="2"/>
          </rPr>
          <t xml:space="preserve">Scott Abbott
</t>
        </r>
        <r>
          <rPr>
            <sz val="9"/>
            <color indexed="81"/>
            <rFont val="Tahoma"/>
            <family val="2"/>
          </rPr>
          <t>Adventist</t>
        </r>
      </text>
    </comment>
    <comment ref="I4" authorId="0" shapeId="0" xr:uid="{42AC1D6C-6088-40FC-8905-2A26777CB1E2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World Wide Healing Hands</t>
        </r>
      </text>
    </comment>
    <comment ref="M4" authorId="0" shapeId="0" xr:uid="{F6CC4F1B-B2E9-4511-AB50-2F1ED326859E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128076E6-761F-42D4-A9C4-6A93447CFBE6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Homebase</t>
        </r>
      </text>
    </comment>
    <comment ref="C8" authorId="0" shapeId="0" xr:uid="{25495899-3906-46D7-8E5C-3CF47A00428F}">
      <text>
        <r>
          <rPr>
            <b/>
            <sz val="9"/>
            <color indexed="81"/>
            <rFont val="Tahoma"/>
            <charset val="1"/>
          </rPr>
          <t>Scott Abbott:</t>
        </r>
        <r>
          <rPr>
            <sz val="9"/>
            <color indexed="81"/>
            <rFont val="Tahoma"/>
            <charset val="1"/>
          </rPr>
          <t xml:space="preserve">
$50K to build bridge between HMIS and Pathways HUB</t>
        </r>
      </text>
    </comment>
    <comment ref="E10" authorId="0" shapeId="0" xr:uid="{B044AFD5-44C8-4E78-B0E3-07E1F3D96C51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Elijah House
Hope Rising
$40K for Youth</t>
        </r>
      </text>
    </comment>
    <comment ref="F10" authorId="0" shapeId="0" xr:uid="{88477262-6922-4F96-8206-7301BFC3B547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$393,571.66 Elijah House ($13,052.10 youth)
$46,428.37 LCOE (youth)</t>
        </r>
      </text>
    </comment>
    <comment ref="O10" authorId="0" shapeId="0" xr:uid="{1CB134AE-22C5-4C4E-958A-DDC1E7327AD9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Paragons, Melissa</t>
        </r>
      </text>
    </comment>
    <comment ref="E12" authorId="0" shapeId="0" xr:uid="{B8D52043-F014-4B69-A35D-640BFF89CDB1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Elijah House (Hope Center and LCOE)
$20K for Youth</t>
        </r>
      </text>
    </comment>
    <comment ref="F12" authorId="0" shapeId="0" xr:uid="{21C2453A-3F43-4DAB-BFF0-FB0A25CC7212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$230,840.37 Elijah House ($8,163.23 youth)
$1,659.63 LCOE (all youth)</t>
        </r>
      </text>
    </comment>
    <comment ref="O12" authorId="0" shapeId="0" xr:uid="{BBEE364E-D5A3-4AB5-8E3C-30A4226C04C4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Paragons, Melissa</t>
        </r>
      </text>
    </comment>
    <comment ref="E14" authorId="0" shapeId="0" xr:uid="{E212DB4B-4E4D-43DB-8D00-8F6347474635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$110,698.50 for Temporary Emergency Warming Shelter.
$52,000 for Youth
Remaining for Ximitin</t>
        </r>
      </text>
    </comment>
    <comment ref="F14" authorId="0" shapeId="0" xr:uid="{ADACF53F-B58B-4263-9418-CA5EADC7CEA6}">
      <text>
        <r>
          <rPr>
            <b/>
            <sz val="9"/>
            <color indexed="81"/>
            <rFont val="Tahoma"/>
            <family val="2"/>
          </rPr>
          <t xml:space="preserve">Scott Abbott:
</t>
        </r>
        <r>
          <rPr>
            <sz val="9"/>
            <color indexed="81"/>
            <rFont val="Tahoma"/>
            <family val="2"/>
          </rPr>
          <t>$258,000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Shelters
$41,633.06 for Youth - LCOE</t>
        </r>
      </text>
    </comment>
    <comment ref="G14" authorId="0" shapeId="0" xr:uid="{83E9E3D9-86D5-4E65-AF9E-133409A70DE3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RFP</t>
        </r>
      </text>
    </comment>
    <comment ref="I14" authorId="0" shapeId="0" xr:uid="{95DABF2A-F576-466F-9BBE-514B60422000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$9,066 for youth</t>
        </r>
      </text>
    </comment>
    <comment ref="J14" authorId="0" shapeId="0" xr:uid="{443DAAA5-790E-4C21-954E-C2DDC00EA3E7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PIT Banners: $746.17
PIT backpacks: $749.25</t>
        </r>
      </text>
    </comment>
    <comment ref="E16" authorId="0" shapeId="0" xr:uid="{699C067F-38B8-418C-B80C-0DEECA446F96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Ximitin
$18,025.08 Youth</t>
        </r>
      </text>
    </comment>
    <comment ref="G16" authorId="0" shapeId="0" xr:uid="{ED7E2B44-E530-432D-836F-5BA49F800547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$20.278.21 for youth (LCOE)
$182,503.96 RFP
</t>
        </r>
      </text>
    </comment>
    <comment ref="H16" authorId="0" shapeId="0" xr:uid="{7A4B082B-AEAC-4777-B914-10936D88E3B7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LCOE $20,278.21 (youth)
</t>
        </r>
      </text>
    </comment>
    <comment ref="I16" authorId="0" shapeId="0" xr:uid="{8E38FFA7-2664-4DD2-BA91-A69C95AF1DE9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$6,759.41 for youth</t>
        </r>
      </text>
    </comment>
    <comment ref="C18" authorId="0" shapeId="0" xr:uid="{6529050D-965A-430E-8028-BA92C9EBCA53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Actually for Youth Service Coordination</t>
        </r>
      </text>
    </comment>
    <comment ref="E18" authorId="0" shapeId="0" xr:uid="{F133D26F-8AD8-447B-9F93-C25747F1762B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For South Shore
$37,000 Youth</t>
        </r>
      </text>
    </comment>
    <comment ref="C20" authorId="0" shapeId="0" xr:uid="{11DF78BA-06D0-4FDF-8A8F-974A8FA0BBA4}">
      <text>
        <r>
          <rPr>
            <b/>
            <sz val="9"/>
            <color indexed="81"/>
            <rFont val="Tahoma"/>
            <charset val="1"/>
          </rPr>
          <t>Scott Abbott:</t>
        </r>
        <r>
          <rPr>
            <sz val="9"/>
            <color indexed="81"/>
            <rFont val="Tahoma"/>
            <charset val="1"/>
          </rPr>
          <t xml:space="preserve">
For Shelter improvements</t>
        </r>
      </text>
    </comment>
    <comment ref="D20" authorId="0" shapeId="0" xr:uid="{07CB5F6B-4D64-4167-9C1F-343F1E609E79}">
      <text>
        <r>
          <rPr>
            <b/>
            <sz val="9"/>
            <color indexed="81"/>
            <rFont val="Tahoma"/>
            <charset val="1"/>
          </rPr>
          <t>Scott Abbott:</t>
        </r>
        <r>
          <rPr>
            <sz val="9"/>
            <color indexed="81"/>
            <rFont val="Tahoma"/>
            <charset val="1"/>
          </rPr>
          <t xml:space="preserve">
freezer: $2,608.19</t>
        </r>
      </text>
    </comment>
    <comment ref="E20" authorId="0" shapeId="0" xr:uid="{2782F917-4BC8-421E-8F59-B62ABC9569BB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Ximitin</t>
        </r>
      </text>
    </comment>
    <comment ref="G20" authorId="0" shapeId="0" xr:uid="{9E7067C1-5C40-4BBC-844C-202F5C1EC4E9}">
      <text>
        <r>
          <rPr>
            <b/>
            <sz val="9"/>
            <color indexed="81"/>
            <rFont val="Tahoma"/>
            <charset val="1"/>
          </rPr>
          <t>Scott Abbott:</t>
        </r>
        <r>
          <rPr>
            <sz val="9"/>
            <color indexed="81"/>
            <rFont val="Tahoma"/>
            <charset val="1"/>
          </rPr>
          <t xml:space="preserve">
RFP out</t>
        </r>
      </text>
    </comment>
    <comment ref="I20" authorId="0" shapeId="0" xr:uid="{121C139D-9202-4081-889E-0BB1D603F8DC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To be used for Street Medicine Outreach</t>
        </r>
      </text>
    </comment>
    <comment ref="M20" authorId="0" shapeId="0" xr:uid="{F686107E-5A53-4241-8817-79FA777AD271}">
      <text>
        <r>
          <rPr>
            <b/>
            <sz val="9"/>
            <color indexed="81"/>
            <rFont val="Tahoma"/>
            <family val="2"/>
          </rPr>
          <t xml:space="preserve">Scott Abbott:
</t>
        </r>
        <r>
          <rPr>
            <sz val="9"/>
            <color indexed="81"/>
            <rFont val="Tahoma"/>
            <family val="2"/>
          </rPr>
          <t>Boneterra</t>
        </r>
      </text>
    </comment>
    <comment ref="Q23" authorId="0" shapeId="0" xr:uid="{44E41052-B5DA-4559-AA25-8B5D0C344E2B}">
      <text>
        <r>
          <rPr>
            <b/>
            <sz val="9"/>
            <color indexed="81"/>
            <rFont val="Tahoma"/>
            <charset val="1"/>
          </rPr>
          <t>Scott Abbott:</t>
        </r>
        <r>
          <rPr>
            <sz val="9"/>
            <color indexed="81"/>
            <rFont val="Tahoma"/>
            <charset val="1"/>
          </rPr>
          <t xml:space="preserve">
$1,126,018.41 unallocated</t>
        </r>
      </text>
    </comment>
    <comment ref="A28" authorId="0" shapeId="0" xr:uid="{DAA473C7-BF1C-495D-99ED-CBFADD315A90}">
      <text>
        <r>
          <rPr>
            <b/>
            <sz val="9"/>
            <color indexed="81"/>
            <rFont val="Tahoma"/>
            <family val="2"/>
          </rPr>
          <t>* FYI for County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18B7828F-91D1-427C-B741-3122A2DAB18B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Elijah House
35,622 for Youth</t>
        </r>
      </text>
    </comment>
    <comment ref="F28" authorId="0" shapeId="0" xr:uid="{5E6D8F8A-9B6C-4206-801D-F4962D42E8FE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Elijah House $376,837 ($73 youth)
LCOE $15,000.73 (all youth)</t>
        </r>
      </text>
    </comment>
    <comment ref="A30" authorId="0" shapeId="0" xr:uid="{9F51BCDD-6011-45E7-AB19-B810DBBDFF33}">
      <text>
        <r>
          <rPr>
            <b/>
            <sz val="9"/>
            <color indexed="81"/>
            <rFont val="Tahoma"/>
            <family val="2"/>
          </rPr>
          <t>* FYI for County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5063FCBB-1615-4366-8D9E-A2388023E9B6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Elijah House
$16284 for Youth</t>
        </r>
      </text>
    </comment>
    <comment ref="F30" authorId="0" shapeId="0" xr:uid="{79838A87-297D-4A71-A0AA-CD41B3365DB9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$189,301.50 Elijah House ($12,673.20 youth)</t>
        </r>
      </text>
    </comment>
    <comment ref="E32" authorId="0" shapeId="0" xr:uid="{D9C0BCCE-257A-4092-809E-0176B482A95C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Collier Avenue: 473,050.13
Youth: $56,995</t>
        </r>
      </text>
    </comment>
    <comment ref="F32" authorId="0" shapeId="0" xr:uid="{332A7ED4-7058-4C91-9C07-F0AAB092AB03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Collier Avenue: 473,050.13
Youth: </t>
        </r>
      </text>
    </comment>
    <comment ref="E34" authorId="0" shapeId="0" xr:uid="{6E36FC24-488A-410F-B6AF-37127EDAE40E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Ximitin
$42,278.56 Other Youth</t>
        </r>
      </text>
    </comment>
    <comment ref="E36" authorId="0" shapeId="0" xr:uid="{F7B7026E-8E32-4C87-9B81-49661A63F8D9}">
      <text>
        <r>
          <rPr>
            <b/>
            <sz val="9"/>
            <color indexed="81"/>
            <rFont val="Tahoma"/>
            <family val="2"/>
          </rPr>
          <t>Scott Abbott:</t>
        </r>
        <r>
          <rPr>
            <sz val="9"/>
            <color indexed="81"/>
            <rFont val="Tahoma"/>
            <family val="2"/>
          </rPr>
          <t xml:space="preserve">
Ximitin
$63462.72 for Youth</t>
        </r>
      </text>
    </comment>
  </commentList>
</comments>
</file>

<file path=xl/sharedStrings.xml><?xml version="1.0" encoding="utf-8"?>
<sst xmlns="http://schemas.openxmlformats.org/spreadsheetml/2006/main" count="53" uniqueCount="29">
  <si>
    <t>Funding Source</t>
  </si>
  <si>
    <t>Planning</t>
  </si>
  <si>
    <t>Budgeted</t>
  </si>
  <si>
    <t>Emergency Housng</t>
  </si>
  <si>
    <t>Rapid Rehousing</t>
  </si>
  <si>
    <t>Outreach</t>
  </si>
  <si>
    <t>Prevention</t>
  </si>
  <si>
    <t>HMIS</t>
  </si>
  <si>
    <t>Admin</t>
  </si>
  <si>
    <t>HUD CoC 2021</t>
  </si>
  <si>
    <t>HUD CoC 2023</t>
  </si>
  <si>
    <t>2020 HHAP - CoC
Round 1</t>
  </si>
  <si>
    <t>2020 HHAP - CoC
Round 2</t>
  </si>
  <si>
    <t>2022 HHAP - CoC Round 3</t>
  </si>
  <si>
    <t>2023 HHAP Round 4 County</t>
  </si>
  <si>
    <t>HHIP - CoC</t>
  </si>
  <si>
    <t>CARES ESG-CV</t>
  </si>
  <si>
    <t>Total Funds</t>
  </si>
  <si>
    <t>2020 HHAP - County*
Round 2</t>
  </si>
  <si>
    <t>2022 HHAP - County Round 3</t>
  </si>
  <si>
    <t>2024 HHAP Round 5 County</t>
  </si>
  <si>
    <t>LCCoC</t>
  </si>
  <si>
    <t>County</t>
  </si>
  <si>
    <t>2023 HHAP CoC Round 4</t>
  </si>
  <si>
    <t>2024 HHAP CoC Round 5</t>
  </si>
  <si>
    <t>Spent/Remaing</t>
  </si>
  <si>
    <t>Total</t>
  </si>
  <si>
    <t>Funding Source Budgeted</t>
  </si>
  <si>
    <t>2020 HHAP - County*
Round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</si>
</sst>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2" borderId="2" xfId="0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5" borderId="19" xfId="0" applyNumberFormat="1" applyFill="1" applyBorder="1" applyAlignment="1">
      <alignment horizontal="right"/>
    </xf>
    <xf numFmtId="164" fontId="0" fillId="0" borderId="19" xfId="0" applyNumberFormat="1" applyBorder="1"/>
    <xf numFmtId="0" fontId="1" fillId="2" borderId="2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5" borderId="12" xfId="0" applyNumberFormat="1" applyFill="1" applyBorder="1" applyAlignment="1">
      <alignment horizontal="right"/>
    </xf>
    <xf numFmtId="0" fontId="1" fillId="6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64" fontId="0" fillId="0" borderId="32" xfId="0" applyNumberFormat="1" applyBorder="1"/>
    <xf numFmtId="164" fontId="0" fillId="0" borderId="22" xfId="0" applyNumberFormat="1" applyBorder="1"/>
    <xf numFmtId="164" fontId="0" fillId="0" borderId="31" xfId="0" applyNumberFormat="1" applyBorder="1"/>
    <xf numFmtId="164" fontId="0" fillId="0" borderId="33" xfId="0" applyNumberFormat="1" applyBorder="1"/>
    <xf numFmtId="164" fontId="0" fillId="5" borderId="33" xfId="0" applyNumberFormat="1" applyFill="1" applyBorder="1"/>
    <xf numFmtId="164" fontId="0" fillId="5" borderId="22" xfId="0" applyNumberFormat="1" applyFill="1" applyBorder="1"/>
    <xf numFmtId="0" fontId="0" fillId="0" borderId="19" xfId="0" applyBorder="1"/>
    <xf numFmtId="0" fontId="0" fillId="0" borderId="12" xfId="0" applyBorder="1"/>
    <xf numFmtId="164" fontId="0" fillId="0" borderId="17" xfId="0" applyNumberFormat="1" applyBorder="1" applyAlignment="1">
      <alignment horizontal="center"/>
    </xf>
    <xf numFmtId="164" fontId="0" fillId="0" borderId="17" xfId="0" applyNumberFormat="1" applyBorder="1"/>
    <xf numFmtId="164" fontId="0" fillId="5" borderId="12" xfId="0" applyNumberFormat="1" applyFill="1" applyBorder="1"/>
    <xf numFmtId="0" fontId="1" fillId="2" borderId="34" xfId="0" applyFont="1" applyFill="1" applyBorder="1" applyAlignment="1">
      <alignment horizontal="center" vertical="center"/>
    </xf>
    <xf numFmtId="164" fontId="0" fillId="5" borderId="21" xfId="0" applyNumberFormat="1" applyFill="1" applyBorder="1"/>
    <xf numFmtId="0" fontId="1" fillId="6" borderId="37" xfId="0" applyFont="1" applyFill="1" applyBorder="1" applyAlignment="1">
      <alignment horizontal="center"/>
    </xf>
    <xf numFmtId="164" fontId="0" fillId="0" borderId="17" xfId="0" applyNumberForma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4" fontId="0" fillId="0" borderId="18" xfId="0" applyNumberFormat="1" applyBorder="1"/>
    <xf numFmtId="164" fontId="0" fillId="0" borderId="18" xfId="0" applyNumberFormat="1" applyBorder="1" applyAlignment="1">
      <alignment vertical="center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/>
    <xf numFmtId="164" fontId="0" fillId="0" borderId="12" xfId="0" applyNumberFormat="1" applyBorder="1" applyAlignment="1">
      <alignment vertical="center"/>
    </xf>
    <xf numFmtId="164" fontId="0" fillId="0" borderId="21" xfId="0" applyNumberFormat="1" applyBorder="1" applyAlignment="1">
      <alignment horizontal="right"/>
    </xf>
    <xf numFmtId="164" fontId="0" fillId="5" borderId="18" xfId="0" applyNumberFormat="1" applyFill="1" applyBorder="1"/>
    <xf numFmtId="164" fontId="0" fillId="5" borderId="18" xfId="0" applyNumberFormat="1" applyFill="1" applyBorder="1" applyAlignment="1">
      <alignment vertical="center"/>
    </xf>
    <xf numFmtId="164" fontId="0" fillId="5" borderId="32" xfId="0" applyNumberFormat="1" applyFill="1" applyBorder="1"/>
    <xf numFmtId="164" fontId="0" fillId="0" borderId="30" xfId="0" applyNumberFormat="1" applyBorder="1"/>
    <xf numFmtId="0" fontId="1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 vertical="center"/>
    </xf>
    <xf numFmtId="0" fontId="2" fillId="5" borderId="8" xfId="1" applyFill="1" applyBorder="1" applyAlignment="1">
      <alignment horizontal="center" vertical="center"/>
    </xf>
    <xf numFmtId="164" fontId="0" fillId="5" borderId="35" xfId="0" applyNumberFormat="1" applyFill="1" applyBorder="1" applyAlignment="1">
      <alignment horizontal="center" vertical="center"/>
    </xf>
    <xf numFmtId="164" fontId="0" fillId="5" borderId="26" xfId="0" applyNumberFormat="1" applyFill="1" applyBorder="1" applyAlignment="1">
      <alignment horizontal="center"/>
    </xf>
    <xf numFmtId="164" fontId="0" fillId="5" borderId="27" xfId="0" applyNumberFormat="1" applyFill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/>
    </xf>
    <xf numFmtId="164" fontId="0" fillId="5" borderId="26" xfId="0" applyNumberFormat="1" applyFill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27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hcs.ca.gov/services/Pages/Housing-and-Homelessness-Incentive-Program.aspx" TargetMode="External"/><Relationship Id="rId13" Type="http://schemas.openxmlformats.org/officeDocument/2006/relationships/hyperlink" Target="https://bcsh.ca.gov/calich/hhap_program.html" TargetMode="External"/><Relationship Id="rId3" Type="http://schemas.openxmlformats.org/officeDocument/2006/relationships/hyperlink" Target="https://www.bcsh.ca.gov/hcfc/hhap_program.html" TargetMode="External"/><Relationship Id="rId7" Type="http://schemas.openxmlformats.org/officeDocument/2006/relationships/hyperlink" Target="https://bcsh.ca.gov/calich/hhap_program.html" TargetMode="External"/><Relationship Id="rId12" Type="http://schemas.openxmlformats.org/officeDocument/2006/relationships/hyperlink" Target="https://bcsh.ca.gov/calich/hhap_program.html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hudexchange.info/programs/e-snaps/fy-2023-coc-program-nofa-coc-program-competition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hudexchange.info/programs/coc/awards/" TargetMode="External"/><Relationship Id="rId6" Type="http://schemas.openxmlformats.org/officeDocument/2006/relationships/hyperlink" Target="https://bcsh.ca.gov/calich/hhap_program.html" TargetMode="External"/><Relationship Id="rId11" Type="http://schemas.openxmlformats.org/officeDocument/2006/relationships/hyperlink" Target="https://www.bcsh.ca.gov/hcfc/hhap_program.html" TargetMode="External"/><Relationship Id="rId5" Type="http://schemas.openxmlformats.org/officeDocument/2006/relationships/hyperlink" Target="https://www.bcsh.ca.gov/hcfc/hhap_program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bcsh.ca.gov/hcfc/hhap_program.html" TargetMode="External"/><Relationship Id="rId4" Type="http://schemas.openxmlformats.org/officeDocument/2006/relationships/hyperlink" Target="https://www.bcsh.ca.gov/hcfc/hhap_program.html" TargetMode="External"/><Relationship Id="rId9" Type="http://schemas.openxmlformats.org/officeDocument/2006/relationships/hyperlink" Target="https://www.hcd.ca.gov/grants-funding/active-funding/esg.shtml" TargetMode="External"/><Relationship Id="rId14" Type="http://schemas.openxmlformats.org/officeDocument/2006/relationships/hyperlink" Target="https://www.bcsh.ca.gov/hcfc/hhap_progra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3A45-EAAA-498E-8A39-217FF9CD4E3F}">
  <sheetPr>
    <pageSetUpPr fitToPage="1"/>
  </sheetPr>
  <dimension ref="A1:Q39"/>
  <sheetViews>
    <sheetView tabSelected="1" topLeftCell="A6" zoomScaleNormal="100" workbookViewId="0">
      <selection activeCell="R19" sqref="R19"/>
    </sheetView>
  </sheetViews>
  <sheetFormatPr defaultRowHeight="15" x14ac:dyDescent="0.25"/>
  <cols>
    <col min="1" max="1" width="23.5703125" customWidth="1"/>
    <col min="2" max="2" width="12.7109375" bestFit="1" customWidth="1"/>
    <col min="3" max="3" width="12" customWidth="1"/>
    <col min="4" max="4" width="11.42578125" customWidth="1"/>
    <col min="5" max="5" width="12.7109375" bestFit="1" customWidth="1"/>
    <col min="6" max="6" width="13" customWidth="1"/>
    <col min="7" max="7" width="11.140625" bestFit="1" customWidth="1"/>
    <col min="8" max="8" width="11.140625" customWidth="1"/>
    <col min="9" max="9" width="11" customWidth="1"/>
    <col min="10" max="10" width="10.85546875" customWidth="1"/>
    <col min="11" max="11" width="11.140625" bestFit="1" customWidth="1"/>
    <col min="12" max="12" width="11" customWidth="1"/>
    <col min="13" max="13" width="11.140625" bestFit="1" customWidth="1"/>
    <col min="14" max="14" width="11.85546875" customWidth="1"/>
    <col min="15" max="15" width="11.140625" bestFit="1" customWidth="1"/>
    <col min="16" max="16" width="11.42578125" customWidth="1"/>
    <col min="17" max="17" width="12.85546875" customWidth="1"/>
  </cols>
  <sheetData>
    <row r="1" spans="1:17" x14ac:dyDescent="0.25">
      <c r="A1" s="2" t="s">
        <v>21</v>
      </c>
    </row>
    <row r="2" spans="1:17" x14ac:dyDescent="0.25">
      <c r="A2" s="122" t="s">
        <v>0</v>
      </c>
      <c r="B2" s="124" t="s">
        <v>17</v>
      </c>
      <c r="C2" s="121" t="s">
        <v>1</v>
      </c>
      <c r="D2" s="88"/>
      <c r="E2" s="87" t="s">
        <v>3</v>
      </c>
      <c r="F2" s="88"/>
      <c r="G2" s="87" t="s">
        <v>4</v>
      </c>
      <c r="H2" s="88"/>
      <c r="I2" s="126" t="s">
        <v>5</v>
      </c>
      <c r="J2" s="121"/>
      <c r="K2" s="121" t="s">
        <v>6</v>
      </c>
      <c r="L2" s="88"/>
      <c r="M2" s="87" t="s">
        <v>7</v>
      </c>
      <c r="N2" s="88"/>
      <c r="O2" s="87" t="s">
        <v>8</v>
      </c>
      <c r="P2" s="88"/>
      <c r="Q2" s="16" t="s">
        <v>26</v>
      </c>
    </row>
    <row r="3" spans="1:17" ht="15.75" thickBot="1" x14ac:dyDescent="0.3">
      <c r="A3" s="123"/>
      <c r="B3" s="125"/>
      <c r="C3" s="1" t="s">
        <v>2</v>
      </c>
      <c r="D3" s="12" t="s">
        <v>25</v>
      </c>
      <c r="E3" s="13" t="s">
        <v>2</v>
      </c>
      <c r="F3" s="12" t="s">
        <v>25</v>
      </c>
      <c r="G3" s="13" t="s">
        <v>2</v>
      </c>
      <c r="H3" s="12" t="s">
        <v>25</v>
      </c>
      <c r="I3" s="13" t="s">
        <v>2</v>
      </c>
      <c r="J3" s="12" t="s">
        <v>25</v>
      </c>
      <c r="K3" s="11" t="s">
        <v>2</v>
      </c>
      <c r="L3" s="12" t="s">
        <v>25</v>
      </c>
      <c r="M3" s="13" t="s">
        <v>2</v>
      </c>
      <c r="N3" s="12" t="s">
        <v>25</v>
      </c>
      <c r="O3" s="13" t="s">
        <v>2</v>
      </c>
      <c r="P3" s="12" t="s">
        <v>25</v>
      </c>
      <c r="Q3" s="17" t="s">
        <v>25</v>
      </c>
    </row>
    <row r="4" spans="1:17" ht="15.75" thickBot="1" x14ac:dyDescent="0.3">
      <c r="A4" s="113" t="s">
        <v>16</v>
      </c>
      <c r="B4" s="120">
        <v>1055300</v>
      </c>
      <c r="C4" s="118"/>
      <c r="D4" s="5"/>
      <c r="E4" s="75">
        <v>906193.43</v>
      </c>
      <c r="F4" s="5">
        <v>854779.62</v>
      </c>
      <c r="G4" s="75">
        <v>5306.57</v>
      </c>
      <c r="H4" s="5">
        <v>5306.57</v>
      </c>
      <c r="I4" s="75">
        <v>17000</v>
      </c>
      <c r="J4" s="5">
        <v>17000</v>
      </c>
      <c r="K4" s="115"/>
      <c r="L4" s="5"/>
      <c r="M4" s="75">
        <v>75000</v>
      </c>
      <c r="N4" s="5">
        <v>75000</v>
      </c>
      <c r="O4" s="75">
        <v>51800</v>
      </c>
      <c r="P4" s="5">
        <v>50620</v>
      </c>
      <c r="Q4" s="18">
        <f>SUM(D4,F4,H4,J4,L4,N4,P4)</f>
        <v>1002706.19</v>
      </c>
    </row>
    <row r="5" spans="1:17" ht="15.75" thickBot="1" x14ac:dyDescent="0.3">
      <c r="A5" s="68"/>
      <c r="B5" s="117"/>
      <c r="C5" s="119"/>
      <c r="D5" s="39"/>
      <c r="E5" s="81"/>
      <c r="F5" s="39">
        <f>E4-F4</f>
        <v>51413.810000000056</v>
      </c>
      <c r="G5" s="81"/>
      <c r="H5" s="39">
        <f>G4-H4</f>
        <v>0</v>
      </c>
      <c r="I5" s="81"/>
      <c r="J5" s="39">
        <f>I4-J4</f>
        <v>0</v>
      </c>
      <c r="K5" s="116"/>
      <c r="L5" s="39"/>
      <c r="M5" s="81"/>
      <c r="N5" s="39">
        <f>M4-N4</f>
        <v>0</v>
      </c>
      <c r="O5" s="81"/>
      <c r="P5" s="39">
        <f>O4-P4</f>
        <v>1180</v>
      </c>
      <c r="Q5" s="43">
        <f>SUM(P5,D5,F5,H5,J5,L5,N5,P5)</f>
        <v>53773.810000000056</v>
      </c>
    </row>
    <row r="6" spans="1:17" ht="15.75" thickBot="1" x14ac:dyDescent="0.3">
      <c r="A6" s="113" t="s">
        <v>9</v>
      </c>
      <c r="B6" s="97">
        <v>7272</v>
      </c>
      <c r="C6" s="97">
        <v>7272</v>
      </c>
      <c r="D6" s="8">
        <v>7272</v>
      </c>
      <c r="E6" s="50"/>
      <c r="F6" s="8"/>
      <c r="G6" s="50"/>
      <c r="H6" s="8"/>
      <c r="I6" s="50"/>
      <c r="J6" s="8"/>
      <c r="K6" s="103"/>
      <c r="L6" s="8"/>
      <c r="M6" s="50"/>
      <c r="N6" s="8"/>
      <c r="O6" s="50"/>
      <c r="P6" s="8"/>
      <c r="Q6" s="21">
        <f>SUM(D6,F6,H6,J6,L6,N6,P6)</f>
        <v>7272</v>
      </c>
    </row>
    <row r="7" spans="1:17" ht="15.75" thickBot="1" x14ac:dyDescent="0.3">
      <c r="A7" s="113"/>
      <c r="B7" s="107"/>
      <c r="C7" s="107"/>
      <c r="D7" s="6">
        <f>C6-D6</f>
        <v>0</v>
      </c>
      <c r="E7" s="60"/>
      <c r="F7" s="6"/>
      <c r="G7" s="60"/>
      <c r="H7" s="6"/>
      <c r="I7" s="60"/>
      <c r="J7" s="6"/>
      <c r="K7" s="104"/>
      <c r="L7" s="6"/>
      <c r="M7" s="60"/>
      <c r="N7" s="6"/>
      <c r="O7" s="60"/>
      <c r="P7" s="6"/>
      <c r="Q7" s="19">
        <f>SUM(P7,D7,F7,H7,J7,L7,N7,P7)</f>
        <v>0</v>
      </c>
    </row>
    <row r="8" spans="1:17" ht="15.75" thickBot="1" x14ac:dyDescent="0.3">
      <c r="A8" s="69" t="s">
        <v>10</v>
      </c>
      <c r="B8" s="117">
        <v>50000</v>
      </c>
      <c r="C8" s="117">
        <v>50000</v>
      </c>
      <c r="D8" s="7">
        <v>0</v>
      </c>
      <c r="E8" s="81"/>
      <c r="F8" s="7"/>
      <c r="G8" s="81"/>
      <c r="H8" s="7"/>
      <c r="I8" s="81"/>
      <c r="J8" s="7"/>
      <c r="K8" s="116"/>
      <c r="L8" s="7"/>
      <c r="M8" s="81"/>
      <c r="N8" s="7"/>
      <c r="O8" s="81"/>
      <c r="P8" s="7"/>
      <c r="Q8" s="20">
        <f>SUM(D8,F8,H8,J8,L8,N8,P8)</f>
        <v>0</v>
      </c>
    </row>
    <row r="9" spans="1:17" ht="15.75" thickBot="1" x14ac:dyDescent="0.3">
      <c r="A9" s="113"/>
      <c r="B9" s="107"/>
      <c r="C9" s="107"/>
      <c r="D9" s="6">
        <f>C8-D8</f>
        <v>50000</v>
      </c>
      <c r="E9" s="60"/>
      <c r="F9" s="6"/>
      <c r="G9" s="60"/>
      <c r="H9" s="6"/>
      <c r="I9" s="60"/>
      <c r="J9" s="6"/>
      <c r="K9" s="104"/>
      <c r="L9" s="6"/>
      <c r="M9" s="60"/>
      <c r="N9" s="6"/>
      <c r="O9" s="60"/>
      <c r="P9" s="6"/>
      <c r="Q9" s="19">
        <f>SUM(P9,D9,F9,H9,J9,L9,N9,P9)</f>
        <v>50000</v>
      </c>
    </row>
    <row r="10" spans="1:17" ht="19.5" customHeight="1" thickBot="1" x14ac:dyDescent="0.3">
      <c r="A10" s="112" t="s">
        <v>11</v>
      </c>
      <c r="B10" s="97">
        <v>500000</v>
      </c>
      <c r="C10" s="97">
        <v>25000</v>
      </c>
      <c r="D10" s="8">
        <v>0</v>
      </c>
      <c r="E10" s="50">
        <v>440000</v>
      </c>
      <c r="F10" s="8">
        <v>440000</v>
      </c>
      <c r="G10" s="50"/>
      <c r="H10" s="8"/>
      <c r="I10" s="50"/>
      <c r="J10" s="8"/>
      <c r="K10" s="103"/>
      <c r="L10" s="8"/>
      <c r="M10" s="50"/>
      <c r="N10" s="8"/>
      <c r="O10" s="50">
        <v>35000</v>
      </c>
      <c r="P10" s="8">
        <v>35000</v>
      </c>
      <c r="Q10" s="21">
        <f>SUM(D10,F10,H10,J10,L10,N10,P10)</f>
        <v>475000</v>
      </c>
    </row>
    <row r="11" spans="1:17" ht="15.75" thickBot="1" x14ac:dyDescent="0.3">
      <c r="A11" s="112"/>
      <c r="B11" s="107"/>
      <c r="C11" s="107"/>
      <c r="D11" s="6">
        <f>C10-D10</f>
        <v>25000</v>
      </c>
      <c r="E11" s="60"/>
      <c r="F11" s="6">
        <f>E10-F10</f>
        <v>0</v>
      </c>
      <c r="G11" s="60"/>
      <c r="H11" s="6"/>
      <c r="I11" s="60"/>
      <c r="J11" s="6"/>
      <c r="K11" s="104"/>
      <c r="L11" s="6"/>
      <c r="M11" s="60"/>
      <c r="N11" s="6"/>
      <c r="O11" s="60"/>
      <c r="P11" s="6">
        <f>O10-P10</f>
        <v>0</v>
      </c>
      <c r="Q11" s="19">
        <f>SUM(P11,D11,F11,H11,J11,L11,N11,P11)</f>
        <v>25000</v>
      </c>
    </row>
    <row r="12" spans="1:17" ht="19.5" customHeight="1" thickBot="1" x14ac:dyDescent="0.3">
      <c r="A12" s="112" t="s">
        <v>12</v>
      </c>
      <c r="B12" s="97">
        <v>250000</v>
      </c>
      <c r="C12" s="97"/>
      <c r="D12" s="8"/>
      <c r="E12" s="50">
        <v>232500</v>
      </c>
      <c r="F12" s="8">
        <v>232500</v>
      </c>
      <c r="G12" s="50"/>
      <c r="H12" s="8"/>
      <c r="I12" s="50"/>
      <c r="J12" s="8"/>
      <c r="K12" s="103"/>
      <c r="L12" s="8"/>
      <c r="M12" s="50"/>
      <c r="N12" s="8"/>
      <c r="O12" s="50">
        <v>17500</v>
      </c>
      <c r="P12" s="8">
        <v>12848.35</v>
      </c>
      <c r="Q12" s="21">
        <f>SUM(D12,F12,H12,J12,L12,N12,P12)</f>
        <v>245348.35</v>
      </c>
    </row>
    <row r="13" spans="1:17" ht="15.75" thickBot="1" x14ac:dyDescent="0.3">
      <c r="A13" s="112"/>
      <c r="B13" s="107"/>
      <c r="C13" s="107"/>
      <c r="D13" s="6"/>
      <c r="E13" s="60"/>
      <c r="F13" s="6">
        <f>E12-F12</f>
        <v>0</v>
      </c>
      <c r="G13" s="60"/>
      <c r="H13" s="6"/>
      <c r="I13" s="60"/>
      <c r="J13" s="6"/>
      <c r="K13" s="104"/>
      <c r="L13" s="6"/>
      <c r="M13" s="60"/>
      <c r="N13" s="6"/>
      <c r="O13" s="60"/>
      <c r="P13" s="6">
        <f>O12-P12</f>
        <v>4651.6499999999996</v>
      </c>
      <c r="Q13" s="19">
        <f>SUM(P13,D13,F13,H13,J13,L13,N13,P13)</f>
        <v>9303.2999999999993</v>
      </c>
    </row>
    <row r="14" spans="1:17" ht="15.75" thickBot="1" x14ac:dyDescent="0.3">
      <c r="A14" s="113" t="s">
        <v>13</v>
      </c>
      <c r="B14" s="97">
        <v>610650</v>
      </c>
      <c r="C14" s="97"/>
      <c r="D14" s="8"/>
      <c r="E14" s="50">
        <v>310000</v>
      </c>
      <c r="F14" s="8">
        <v>299633.06</v>
      </c>
      <c r="G14" s="50">
        <v>100000</v>
      </c>
      <c r="H14" s="8">
        <v>0</v>
      </c>
      <c r="I14" s="50">
        <v>57905.14</v>
      </c>
      <c r="J14" s="49">
        <v>1495.42</v>
      </c>
      <c r="K14" s="103">
        <v>100000</v>
      </c>
      <c r="L14" s="8">
        <v>0</v>
      </c>
      <c r="M14" s="50"/>
      <c r="N14" s="8"/>
      <c r="O14" s="50">
        <v>42745</v>
      </c>
      <c r="P14" s="8">
        <v>0</v>
      </c>
      <c r="Q14" s="21">
        <f>SUM(D14,F14,H14,J14,L14,N14,P14)</f>
        <v>301128.48</v>
      </c>
    </row>
    <row r="15" spans="1:17" ht="15.75" thickBot="1" x14ac:dyDescent="0.3">
      <c r="A15" s="113"/>
      <c r="B15" s="107"/>
      <c r="C15" s="107"/>
      <c r="D15" s="6"/>
      <c r="E15" s="60"/>
      <c r="F15" s="6">
        <f>E14-F14</f>
        <v>10366.940000000002</v>
      </c>
      <c r="G15" s="60"/>
      <c r="H15" s="6">
        <f>G14-H14</f>
        <v>100000</v>
      </c>
      <c r="I15" s="60"/>
      <c r="J15" s="6">
        <f>I14-J14</f>
        <v>56409.72</v>
      </c>
      <c r="K15" s="104"/>
      <c r="L15" s="6">
        <f>K14-L14</f>
        <v>100000</v>
      </c>
      <c r="M15" s="60"/>
      <c r="N15" s="6"/>
      <c r="O15" s="60"/>
      <c r="P15" s="6">
        <f>O14-P14</f>
        <v>42745</v>
      </c>
      <c r="Q15" s="19">
        <f>SUM(P15,D15,F15,H15,J15,L15,N15,P15)</f>
        <v>352266.66000000003</v>
      </c>
    </row>
    <row r="16" spans="1:17" ht="15.75" thickBot="1" x14ac:dyDescent="0.3">
      <c r="A16" s="113" t="s">
        <v>23</v>
      </c>
      <c r="B16" s="110">
        <v>450627.04</v>
      </c>
      <c r="C16" s="97"/>
      <c r="D16" s="8"/>
      <c r="E16" s="50">
        <v>180250.82</v>
      </c>
      <c r="F16" s="8">
        <v>0</v>
      </c>
      <c r="G16" s="50">
        <v>202782.17</v>
      </c>
      <c r="H16" s="8">
        <v>20278.21</v>
      </c>
      <c r="I16" s="50">
        <v>36050.160000000003</v>
      </c>
      <c r="J16" s="8">
        <v>0</v>
      </c>
      <c r="K16" s="103"/>
      <c r="L16" s="8"/>
      <c r="M16" s="50"/>
      <c r="N16" s="8"/>
      <c r="O16" s="50">
        <v>31543.89</v>
      </c>
      <c r="P16" s="8">
        <v>0</v>
      </c>
      <c r="Q16" s="21">
        <f>SUM(D16,F16,H16,J16,L16,N16,P16)</f>
        <v>20278.21</v>
      </c>
    </row>
    <row r="17" spans="1:17" ht="15.75" thickBot="1" x14ac:dyDescent="0.3">
      <c r="A17" s="113"/>
      <c r="B17" s="111"/>
      <c r="C17" s="107"/>
      <c r="D17" s="6"/>
      <c r="E17" s="60"/>
      <c r="F17" s="6">
        <f>E16-F16</f>
        <v>180250.82</v>
      </c>
      <c r="G17" s="60"/>
      <c r="H17" s="6">
        <f>G16-H16</f>
        <v>182503.96000000002</v>
      </c>
      <c r="I17" s="60"/>
      <c r="J17" s="6">
        <f>I16-J16</f>
        <v>36050.160000000003</v>
      </c>
      <c r="K17" s="104"/>
      <c r="L17" s="6"/>
      <c r="M17" s="60"/>
      <c r="N17" s="6"/>
      <c r="O17" s="60"/>
      <c r="P17" s="6">
        <f>O16-P16</f>
        <v>31543.89</v>
      </c>
      <c r="Q17" s="19">
        <f>SUM(P17,D17,F17,H17,J17,L17,N17,P17)</f>
        <v>461892.72000000009</v>
      </c>
    </row>
    <row r="18" spans="1:17" ht="15.75" thickBot="1" x14ac:dyDescent="0.3">
      <c r="A18" s="114" t="s">
        <v>24</v>
      </c>
      <c r="B18" s="108">
        <v>661475.53</v>
      </c>
      <c r="C18" s="108">
        <v>67000</v>
      </c>
      <c r="D18" s="9">
        <v>0</v>
      </c>
      <c r="E18" s="64">
        <v>370000</v>
      </c>
      <c r="F18" s="9">
        <v>0</v>
      </c>
      <c r="G18" s="64">
        <v>150000</v>
      </c>
      <c r="H18" s="9">
        <v>0</v>
      </c>
      <c r="I18" s="64">
        <v>21558.53</v>
      </c>
      <c r="J18" s="9">
        <v>0</v>
      </c>
      <c r="K18" s="105"/>
      <c r="L18" s="9"/>
      <c r="M18" s="64">
        <v>6614</v>
      </c>
      <c r="N18" s="9">
        <v>0</v>
      </c>
      <c r="O18" s="64">
        <v>46303</v>
      </c>
      <c r="P18" s="9">
        <v>0</v>
      </c>
      <c r="Q18" s="22">
        <f>SUM(D18,F18,H18,J18,L18,N18,P18)</f>
        <v>0</v>
      </c>
    </row>
    <row r="19" spans="1:17" ht="15.75" thickBot="1" x14ac:dyDescent="0.3">
      <c r="A19" s="114"/>
      <c r="B19" s="109"/>
      <c r="C19" s="109"/>
      <c r="D19" s="15">
        <f>C18-D18</f>
        <v>67000</v>
      </c>
      <c r="E19" s="65"/>
      <c r="F19" s="15">
        <f>E18-F18</f>
        <v>370000</v>
      </c>
      <c r="G19" s="65"/>
      <c r="H19" s="15">
        <f>G18-H18</f>
        <v>150000</v>
      </c>
      <c r="I19" s="65"/>
      <c r="J19" s="15">
        <f>I18-J18</f>
        <v>21558.53</v>
      </c>
      <c r="K19" s="106"/>
      <c r="L19" s="15"/>
      <c r="M19" s="65"/>
      <c r="N19" s="15">
        <f>M18-N18</f>
        <v>6614</v>
      </c>
      <c r="O19" s="65"/>
      <c r="P19" s="15">
        <f>O18-P18</f>
        <v>46303</v>
      </c>
      <c r="Q19" s="23">
        <f>SUM(P19,D19,F19,H19,J19,L19,N19,P19)</f>
        <v>707778.53</v>
      </c>
    </row>
    <row r="20" spans="1:17" ht="15.75" thickBot="1" x14ac:dyDescent="0.3">
      <c r="A20" s="113" t="s">
        <v>15</v>
      </c>
      <c r="B20" s="97">
        <v>2325692</v>
      </c>
      <c r="C20" s="97">
        <v>100000</v>
      </c>
      <c r="D20" s="8">
        <v>2608.19</v>
      </c>
      <c r="E20" s="50">
        <v>1197433</v>
      </c>
      <c r="F20" s="8">
        <v>528967.06999999995</v>
      </c>
      <c r="G20" s="50">
        <v>245122</v>
      </c>
      <c r="H20" s="8">
        <v>0</v>
      </c>
      <c r="I20" s="50">
        <v>50000</v>
      </c>
      <c r="J20" s="8">
        <v>0</v>
      </c>
      <c r="K20" s="103">
        <v>300000</v>
      </c>
      <c r="L20" s="8">
        <v>0</v>
      </c>
      <c r="M20" s="50">
        <v>183137</v>
      </c>
      <c r="N20" s="8">
        <v>6147.9</v>
      </c>
      <c r="O20" s="50">
        <v>200000</v>
      </c>
      <c r="P20" s="8">
        <v>0</v>
      </c>
      <c r="Q20" s="21">
        <f>SUM(D20,F20,H20,J20,L20,N20,P20)</f>
        <v>537723.15999999992</v>
      </c>
    </row>
    <row r="21" spans="1:17" ht="15.75" thickBot="1" x14ac:dyDescent="0.3">
      <c r="A21" s="113"/>
      <c r="B21" s="107"/>
      <c r="C21" s="107"/>
      <c r="D21" s="6">
        <f>C20-D20</f>
        <v>97391.81</v>
      </c>
      <c r="E21" s="60"/>
      <c r="F21" s="6">
        <f>E20-F20</f>
        <v>668465.93000000005</v>
      </c>
      <c r="G21" s="60"/>
      <c r="H21" s="6">
        <f>G20-H20</f>
        <v>245122</v>
      </c>
      <c r="I21" s="60"/>
      <c r="J21" s="6">
        <f>I20-J20</f>
        <v>50000</v>
      </c>
      <c r="K21" s="104"/>
      <c r="L21" s="6">
        <f>K20-L20</f>
        <v>300000</v>
      </c>
      <c r="M21" s="60"/>
      <c r="N21" s="6">
        <f>M20-N20</f>
        <v>176989.1</v>
      </c>
      <c r="O21" s="60"/>
      <c r="P21" s="6">
        <f>O20-P20</f>
        <v>200000</v>
      </c>
      <c r="Q21" s="19">
        <f>SUM(P21,D21,F21,H21,J21,L21,N21,P21)</f>
        <v>1937968.84</v>
      </c>
    </row>
    <row r="22" spans="1:17" x14ac:dyDescent="0.25">
      <c r="A22" s="91" t="s">
        <v>26</v>
      </c>
      <c r="B22" s="97">
        <f>SUM(B4:B21)</f>
        <v>5911016.5700000003</v>
      </c>
      <c r="C22" s="93">
        <f>SUM(C4:C21)</f>
        <v>249272</v>
      </c>
      <c r="D22" s="10">
        <f>SUM(D6,D8,D10,D18)</f>
        <v>7272</v>
      </c>
      <c r="E22" s="95">
        <f>SUM(E4:E21)</f>
        <v>3636377.25</v>
      </c>
      <c r="F22" s="10">
        <f>SUM(F4,F10,F12,F14,F16,F18,F20)</f>
        <v>2355879.75</v>
      </c>
      <c r="G22" s="50">
        <f>SUM(G4:G21)</f>
        <v>703210.74</v>
      </c>
      <c r="H22" s="14">
        <f>SUM(H4,H14,H16,H18,H20)</f>
        <v>25584.78</v>
      </c>
      <c r="I22" s="99">
        <f>SUM(I4:I21)</f>
        <v>182513.83000000002</v>
      </c>
      <c r="J22" s="14">
        <f>SUM(J4,J14,J16,J18,J20)</f>
        <v>18495.419999999998</v>
      </c>
      <c r="K22" s="101">
        <f>SUM(K4:K21)</f>
        <v>400000</v>
      </c>
      <c r="L22" s="14">
        <f>SUM(L14,L20)</f>
        <v>0</v>
      </c>
      <c r="M22" s="99">
        <f>SUM(M4:M21)</f>
        <v>264751</v>
      </c>
      <c r="N22" s="14">
        <f>SUM(N4,N18,N20)</f>
        <v>81147.899999999994</v>
      </c>
      <c r="O22" s="99">
        <f>SUM(O4:O21)</f>
        <v>424891.89</v>
      </c>
      <c r="P22" s="14">
        <f>SUM(P21,P4,P10,P12,P14,P16,P18,P20)</f>
        <v>298468.34999999998</v>
      </c>
      <c r="Q22" s="21">
        <f>SUM(D22,F22,H22,J22,L22,N22,P22)</f>
        <v>2786848.1999999997</v>
      </c>
    </row>
    <row r="23" spans="1:17" ht="15.75" thickBot="1" x14ac:dyDescent="0.3">
      <c r="A23" s="92"/>
      <c r="B23" s="98"/>
      <c r="C23" s="94"/>
      <c r="D23" s="6">
        <f>C22-D22</f>
        <v>242000</v>
      </c>
      <c r="E23" s="96"/>
      <c r="F23" s="6">
        <f>E22-F22</f>
        <v>1280497.5</v>
      </c>
      <c r="G23" s="51"/>
      <c r="H23" s="6">
        <f>G22-H22</f>
        <v>677625.96</v>
      </c>
      <c r="I23" s="100"/>
      <c r="J23" s="6">
        <f>I22-J22</f>
        <v>164018.41000000003</v>
      </c>
      <c r="K23" s="102"/>
      <c r="L23" s="6">
        <f>K22-L22</f>
        <v>400000</v>
      </c>
      <c r="M23" s="100"/>
      <c r="N23" s="6">
        <f>M22-N22</f>
        <v>183603.1</v>
      </c>
      <c r="O23" s="100"/>
      <c r="P23" s="6">
        <f>O22-P22</f>
        <v>126423.54000000004</v>
      </c>
      <c r="Q23" s="19">
        <f>SUM(P23,D23,F23,H23,J23,L23,N23,P23)</f>
        <v>3200592.0500000003</v>
      </c>
    </row>
    <row r="25" spans="1:17" x14ac:dyDescent="0.25">
      <c r="A25" s="3" t="s">
        <v>22</v>
      </c>
    </row>
    <row r="26" spans="1:17" x14ac:dyDescent="0.25">
      <c r="A26" s="4" t="s">
        <v>27</v>
      </c>
      <c r="B26" s="29" t="s">
        <v>17</v>
      </c>
      <c r="C26" s="87" t="s">
        <v>1</v>
      </c>
      <c r="D26" s="88"/>
      <c r="E26" s="87" t="s">
        <v>3</v>
      </c>
      <c r="F26" s="88"/>
      <c r="G26" s="87" t="s">
        <v>4</v>
      </c>
      <c r="H26" s="88"/>
      <c r="I26" s="87" t="s">
        <v>5</v>
      </c>
      <c r="J26" s="88"/>
      <c r="K26" s="87" t="s">
        <v>6</v>
      </c>
      <c r="L26" s="88"/>
      <c r="M26" s="87" t="s">
        <v>7</v>
      </c>
      <c r="N26" s="88"/>
      <c r="O26" s="87" t="s">
        <v>8</v>
      </c>
      <c r="P26" s="88"/>
      <c r="Q26" s="31" t="s">
        <v>26</v>
      </c>
    </row>
    <row r="27" spans="1:17" x14ac:dyDescent="0.25">
      <c r="A27" s="44"/>
      <c r="B27" s="48"/>
      <c r="C27" s="45"/>
      <c r="D27" s="46"/>
      <c r="E27" s="45"/>
      <c r="F27" s="46"/>
      <c r="G27" s="45"/>
      <c r="H27" s="46"/>
      <c r="I27" s="45"/>
      <c r="J27" s="46"/>
      <c r="K27" s="45"/>
      <c r="L27" s="46"/>
      <c r="M27" s="45"/>
      <c r="N27" s="46"/>
      <c r="O27" s="45"/>
      <c r="P27" s="46"/>
      <c r="Q27" s="47"/>
    </row>
    <row r="28" spans="1:17" x14ac:dyDescent="0.25">
      <c r="A28" s="82" t="s">
        <v>28</v>
      </c>
      <c r="B28" s="89">
        <v>445265.73</v>
      </c>
      <c r="C28" s="74">
        <v>22263</v>
      </c>
      <c r="D28" s="26">
        <v>0</v>
      </c>
      <c r="E28" s="75">
        <v>391834.73</v>
      </c>
      <c r="F28" s="27">
        <v>391834.73</v>
      </c>
      <c r="G28" s="74"/>
      <c r="H28" s="27"/>
      <c r="I28" s="74"/>
      <c r="J28" s="27"/>
      <c r="K28" s="74"/>
      <c r="L28" s="27"/>
      <c r="M28" s="75"/>
      <c r="N28" s="32"/>
      <c r="O28" s="75">
        <v>31168</v>
      </c>
      <c r="P28" s="27">
        <v>31168</v>
      </c>
      <c r="Q28" s="18">
        <f>SUM(D28,F28,H28,J28,L28,N28,P28)</f>
        <v>423002.73</v>
      </c>
    </row>
    <row r="29" spans="1:17" ht="15.75" thickBot="1" x14ac:dyDescent="0.3">
      <c r="A29" s="83"/>
      <c r="B29" s="90"/>
      <c r="C29" s="59"/>
      <c r="D29" s="36"/>
      <c r="E29" s="60"/>
      <c r="F29" s="6">
        <f>E28-F28</f>
        <v>0</v>
      </c>
      <c r="G29" s="59"/>
      <c r="H29" s="37"/>
      <c r="I29" s="59"/>
      <c r="J29" s="37"/>
      <c r="K29" s="59"/>
      <c r="L29" s="37"/>
      <c r="M29" s="60"/>
      <c r="N29" s="38"/>
      <c r="O29" s="60"/>
      <c r="P29" s="6">
        <f>O28-P28</f>
        <v>0</v>
      </c>
      <c r="Q29" s="19">
        <f>SUM(P29,D29,F29,H29,J29,L29,N29,P29)</f>
        <v>0</v>
      </c>
    </row>
    <row r="30" spans="1:17" x14ac:dyDescent="0.25">
      <c r="A30" s="82" t="s">
        <v>18</v>
      </c>
      <c r="B30" s="84">
        <v>203550</v>
      </c>
      <c r="C30" s="74"/>
      <c r="D30" s="26"/>
      <c r="E30" s="50">
        <v>189301.5</v>
      </c>
      <c r="F30" s="27">
        <v>189301.5</v>
      </c>
      <c r="G30" s="86"/>
      <c r="H30" s="27"/>
      <c r="I30" s="74"/>
      <c r="J30" s="27"/>
      <c r="K30" s="74"/>
      <c r="L30" s="27"/>
      <c r="M30" s="75"/>
      <c r="N30" s="32"/>
      <c r="O30" s="75">
        <v>14248.5</v>
      </c>
      <c r="P30" s="27">
        <v>3000</v>
      </c>
      <c r="Q30" s="18">
        <f>SUM(D30,F30,H30,J30,L30,N30,P30)</f>
        <v>192301.5</v>
      </c>
    </row>
    <row r="31" spans="1:17" ht="15.75" thickBot="1" x14ac:dyDescent="0.3">
      <c r="A31" s="83"/>
      <c r="B31" s="85"/>
      <c r="C31" s="59"/>
      <c r="D31" s="36"/>
      <c r="E31" s="60"/>
      <c r="F31" s="6">
        <f>E30-F30</f>
        <v>0</v>
      </c>
      <c r="G31" s="73"/>
      <c r="H31" s="37"/>
      <c r="I31" s="59"/>
      <c r="J31" s="37"/>
      <c r="K31" s="59"/>
      <c r="L31" s="37"/>
      <c r="M31" s="60"/>
      <c r="N31" s="38"/>
      <c r="O31" s="60"/>
      <c r="P31" s="6">
        <f>O30-P30</f>
        <v>11248.5</v>
      </c>
      <c r="Q31" s="19">
        <f>SUM(P31,D31,F31,H31,J31,L31,N31,P31)</f>
        <v>22497</v>
      </c>
    </row>
    <row r="32" spans="1:17" x14ac:dyDescent="0.25">
      <c r="A32" s="76" t="s">
        <v>19</v>
      </c>
      <c r="B32" s="77">
        <v>569940</v>
      </c>
      <c r="C32" s="79"/>
      <c r="D32" s="34"/>
      <c r="E32" s="50">
        <v>530045.13</v>
      </c>
      <c r="F32" s="34">
        <v>473050.13</v>
      </c>
      <c r="G32" s="80"/>
      <c r="H32" s="34"/>
      <c r="I32" s="79"/>
      <c r="J32" s="34"/>
      <c r="K32" s="79"/>
      <c r="L32" s="34"/>
      <c r="M32" s="81"/>
      <c r="N32" s="35"/>
      <c r="O32" s="81">
        <v>39895</v>
      </c>
      <c r="P32" s="34">
        <v>0</v>
      </c>
      <c r="Q32" s="18">
        <f>SUM(D32,F32,H32,J32,L32,N32,P32)</f>
        <v>473050.13</v>
      </c>
    </row>
    <row r="33" spans="1:17" ht="15.75" thickBot="1" x14ac:dyDescent="0.3">
      <c r="A33" s="69"/>
      <c r="B33" s="78"/>
      <c r="C33" s="59"/>
      <c r="D33" s="37"/>
      <c r="E33" s="60"/>
      <c r="F33" s="6">
        <f>E32-F32</f>
        <v>56995</v>
      </c>
      <c r="G33" s="73"/>
      <c r="H33" s="37"/>
      <c r="I33" s="59"/>
      <c r="J33" s="37"/>
      <c r="K33" s="59"/>
      <c r="L33" s="37"/>
      <c r="M33" s="60"/>
      <c r="N33" s="38"/>
      <c r="O33" s="60"/>
      <c r="P33" s="6">
        <f>O32-P32</f>
        <v>39895</v>
      </c>
      <c r="Q33" s="19">
        <f>SUM(P33,D33,F33,H33,J33,L33,N33,P33)</f>
        <v>136785</v>
      </c>
    </row>
    <row r="34" spans="1:17" x14ac:dyDescent="0.25">
      <c r="A34" s="68" t="s">
        <v>14</v>
      </c>
      <c r="B34" s="70">
        <v>422785.59</v>
      </c>
      <c r="C34" s="58"/>
      <c r="D34" s="10"/>
      <c r="E34" s="50">
        <v>393190.6</v>
      </c>
      <c r="F34" s="10">
        <v>204119.1</v>
      </c>
      <c r="G34" s="72"/>
      <c r="H34" s="10"/>
      <c r="I34" s="58"/>
      <c r="J34" s="10"/>
      <c r="K34" s="58"/>
      <c r="L34" s="10"/>
      <c r="M34" s="50"/>
      <c r="N34" s="33"/>
      <c r="O34" s="50">
        <v>29785.99</v>
      </c>
      <c r="P34" s="10">
        <v>0</v>
      </c>
      <c r="Q34" s="18">
        <f>SUM(D34,F34,H34,J34,L34,N34,P34)</f>
        <v>204119.1</v>
      </c>
    </row>
    <row r="35" spans="1:17" ht="15.75" thickBot="1" x14ac:dyDescent="0.3">
      <c r="A35" s="69"/>
      <c r="B35" s="71"/>
      <c r="C35" s="59"/>
      <c r="D35" s="37"/>
      <c r="E35" s="60"/>
      <c r="F35" s="6">
        <f>E34-F34</f>
        <v>189071.49999999997</v>
      </c>
      <c r="G35" s="73"/>
      <c r="H35" s="37"/>
      <c r="I35" s="59"/>
      <c r="J35" s="37"/>
      <c r="K35" s="59"/>
      <c r="L35" s="37"/>
      <c r="M35" s="60"/>
      <c r="N35" s="38"/>
      <c r="O35" s="60"/>
      <c r="P35" s="6">
        <f>O34-P34</f>
        <v>29785.99</v>
      </c>
      <c r="Q35" s="19">
        <f>SUM(P35,D35,F35,H35,J35,L35,N35,P35)</f>
        <v>248643.47999999995</v>
      </c>
    </row>
    <row r="36" spans="1:17" x14ac:dyDescent="0.25">
      <c r="A36" s="61" t="s">
        <v>20</v>
      </c>
      <c r="B36" s="62">
        <v>634627.17000000004</v>
      </c>
      <c r="C36" s="63"/>
      <c r="D36" s="40"/>
      <c r="E36" s="64">
        <v>583858</v>
      </c>
      <c r="F36" s="40">
        <v>0</v>
      </c>
      <c r="G36" s="66"/>
      <c r="H36" s="40"/>
      <c r="I36" s="63"/>
      <c r="J36" s="40"/>
      <c r="K36" s="63"/>
      <c r="L36" s="40"/>
      <c r="M36" s="67">
        <v>6346</v>
      </c>
      <c r="N36" s="41">
        <v>0</v>
      </c>
      <c r="O36" s="67">
        <v>44423.17</v>
      </c>
      <c r="P36" s="40">
        <v>0</v>
      </c>
      <c r="Q36" s="42">
        <f>SUM(D36,F36,H36,J36,L36,N36,P36)</f>
        <v>0</v>
      </c>
    </row>
    <row r="37" spans="1:17" ht="15.75" thickBot="1" x14ac:dyDescent="0.3">
      <c r="A37" s="61"/>
      <c r="B37" s="62"/>
      <c r="C37" s="63"/>
      <c r="D37" s="28"/>
      <c r="E37" s="65"/>
      <c r="F37" s="15">
        <f>E36-F36</f>
        <v>583858</v>
      </c>
      <c r="G37" s="66"/>
      <c r="H37" s="30"/>
      <c r="I37" s="63"/>
      <c r="J37" s="30"/>
      <c r="K37" s="63"/>
      <c r="L37" s="30"/>
      <c r="M37" s="67"/>
      <c r="N37" s="15">
        <f>M36-N36</f>
        <v>6346</v>
      </c>
      <c r="O37" s="67"/>
      <c r="P37" s="15">
        <f>O36-P36</f>
        <v>44423.17</v>
      </c>
      <c r="Q37" s="23">
        <f>SUM(P37,D37,F37,H37,J37,L37,N37,P37)</f>
        <v>679050.34000000008</v>
      </c>
    </row>
    <row r="38" spans="1:17" x14ac:dyDescent="0.25">
      <c r="A38" s="52" t="s">
        <v>26</v>
      </c>
      <c r="B38" s="56">
        <f>SUM(B30:B37)</f>
        <v>1830902.7600000002</v>
      </c>
      <c r="C38" s="54"/>
      <c r="D38" s="24"/>
      <c r="E38" s="50">
        <f>SUM(E28:E37)</f>
        <v>2088229.96</v>
      </c>
      <c r="F38" s="10">
        <f>SUM(F28,F30,F32,F34,F36)</f>
        <v>1258305.46</v>
      </c>
      <c r="G38" s="54"/>
      <c r="H38" s="24"/>
      <c r="I38" s="54"/>
      <c r="J38" s="24"/>
      <c r="K38" s="54"/>
      <c r="L38" s="24"/>
      <c r="M38" s="50">
        <f>SUM(M30:M37)</f>
        <v>6346</v>
      </c>
      <c r="N38" s="33">
        <f>SUM(N36)</f>
        <v>0</v>
      </c>
      <c r="O38" s="50">
        <f>SUM(O30:O37)</f>
        <v>128352.66</v>
      </c>
      <c r="P38" s="10">
        <f>SUM(P30,P32,P34,P36)</f>
        <v>3000</v>
      </c>
      <c r="Q38" s="18">
        <f>SUM(D38,F38,H38,J38,L38,N38,P38)</f>
        <v>1261305.46</v>
      </c>
    </row>
    <row r="39" spans="1:17" ht="15.75" thickBot="1" x14ac:dyDescent="0.3">
      <c r="A39" s="53"/>
      <c r="B39" s="57"/>
      <c r="C39" s="55"/>
      <c r="D39" s="25"/>
      <c r="E39" s="51"/>
      <c r="F39" s="6">
        <f>E38-F38</f>
        <v>829924.5</v>
      </c>
      <c r="G39" s="55"/>
      <c r="H39" s="25"/>
      <c r="I39" s="55"/>
      <c r="J39" s="25"/>
      <c r="K39" s="55"/>
      <c r="L39" s="25"/>
      <c r="M39" s="51"/>
      <c r="N39" s="6">
        <f>M38-N38</f>
        <v>6346</v>
      </c>
      <c r="O39" s="51"/>
      <c r="P39" s="6">
        <f>O38-P38</f>
        <v>125352.66</v>
      </c>
      <c r="Q39" s="19">
        <f>SUM(P39,D39,F39,H39,J39,L39,N39,P39)</f>
        <v>1086975.82</v>
      </c>
    </row>
  </sheetData>
  <mergeCells count="160">
    <mergeCell ref="K2:L2"/>
    <mergeCell ref="M2:N2"/>
    <mergeCell ref="O2:P2"/>
    <mergeCell ref="A2:A3"/>
    <mergeCell ref="B2:B3"/>
    <mergeCell ref="C2:D2"/>
    <mergeCell ref="E2:F2"/>
    <mergeCell ref="G2:H2"/>
    <mergeCell ref="I2:J2"/>
    <mergeCell ref="M4:M5"/>
    <mergeCell ref="K4:K5"/>
    <mergeCell ref="O4:O5"/>
    <mergeCell ref="A6:A7"/>
    <mergeCell ref="A8:A9"/>
    <mergeCell ref="C6:C7"/>
    <mergeCell ref="C8:C9"/>
    <mergeCell ref="G6:G7"/>
    <mergeCell ref="G8:G9"/>
    <mergeCell ref="K6:K7"/>
    <mergeCell ref="K8:K9"/>
    <mergeCell ref="O6:O7"/>
    <mergeCell ref="O8:O9"/>
    <mergeCell ref="A4:A5"/>
    <mergeCell ref="C4:C5"/>
    <mergeCell ref="E4:E5"/>
    <mergeCell ref="G4:G5"/>
    <mergeCell ref="I4:I5"/>
    <mergeCell ref="B4:B5"/>
    <mergeCell ref="B6:B7"/>
    <mergeCell ref="B8:B9"/>
    <mergeCell ref="E6:E7"/>
    <mergeCell ref="E8:E9"/>
    <mergeCell ref="I6:I7"/>
    <mergeCell ref="B10:B11"/>
    <mergeCell ref="B12:B13"/>
    <mergeCell ref="B14:B15"/>
    <mergeCell ref="B16:B17"/>
    <mergeCell ref="B18:B19"/>
    <mergeCell ref="B20:B21"/>
    <mergeCell ref="A10:A11"/>
    <mergeCell ref="A12:A13"/>
    <mergeCell ref="A14:A15"/>
    <mergeCell ref="A16:A17"/>
    <mergeCell ref="A18:A19"/>
    <mergeCell ref="A20:A21"/>
    <mergeCell ref="E10:E11"/>
    <mergeCell ref="E12:E13"/>
    <mergeCell ref="E14:E15"/>
    <mergeCell ref="E16:E17"/>
    <mergeCell ref="E18:E19"/>
    <mergeCell ref="E20:E21"/>
    <mergeCell ref="C10:C11"/>
    <mergeCell ref="C12:C13"/>
    <mergeCell ref="C14:C15"/>
    <mergeCell ref="C16:C17"/>
    <mergeCell ref="C18:C19"/>
    <mergeCell ref="C20:C21"/>
    <mergeCell ref="I8:I9"/>
    <mergeCell ref="I10:I11"/>
    <mergeCell ref="I12:I13"/>
    <mergeCell ref="I14:I15"/>
    <mergeCell ref="I16:I17"/>
    <mergeCell ref="I18:I19"/>
    <mergeCell ref="I20:I21"/>
    <mergeCell ref="G10:G11"/>
    <mergeCell ref="G12:G13"/>
    <mergeCell ref="G14:G15"/>
    <mergeCell ref="G16:G17"/>
    <mergeCell ref="G18:G19"/>
    <mergeCell ref="G20:G21"/>
    <mergeCell ref="O10:O11"/>
    <mergeCell ref="O12:O13"/>
    <mergeCell ref="O14:O15"/>
    <mergeCell ref="O16:O17"/>
    <mergeCell ref="O18:O19"/>
    <mergeCell ref="K20:K21"/>
    <mergeCell ref="M6:M7"/>
    <mergeCell ref="M8:M9"/>
    <mergeCell ref="M10:M11"/>
    <mergeCell ref="M12:M13"/>
    <mergeCell ref="M14:M15"/>
    <mergeCell ref="M16:M17"/>
    <mergeCell ref="M18:M19"/>
    <mergeCell ref="M20:M21"/>
    <mergeCell ref="K10:K11"/>
    <mergeCell ref="K12:K13"/>
    <mergeCell ref="K14:K15"/>
    <mergeCell ref="K16:K17"/>
    <mergeCell ref="K18:K19"/>
    <mergeCell ref="O20:O21"/>
    <mergeCell ref="A22:A23"/>
    <mergeCell ref="C22:C23"/>
    <mergeCell ref="E22:E23"/>
    <mergeCell ref="B22:B23"/>
    <mergeCell ref="G22:G23"/>
    <mergeCell ref="I22:I23"/>
    <mergeCell ref="K22:K23"/>
    <mergeCell ref="M22:M23"/>
    <mergeCell ref="O22:O23"/>
    <mergeCell ref="C26:D26"/>
    <mergeCell ref="E26:F26"/>
    <mergeCell ref="G26:H26"/>
    <mergeCell ref="I26:J26"/>
    <mergeCell ref="K26:L26"/>
    <mergeCell ref="M26:N26"/>
    <mergeCell ref="O26:P26"/>
    <mergeCell ref="A28:A29"/>
    <mergeCell ref="B28:B29"/>
    <mergeCell ref="C28:C29"/>
    <mergeCell ref="E28:E29"/>
    <mergeCell ref="G28:G29"/>
    <mergeCell ref="I28:I29"/>
    <mergeCell ref="K28:K29"/>
    <mergeCell ref="M28:M29"/>
    <mergeCell ref="O28:O29"/>
    <mergeCell ref="I30:I31"/>
    <mergeCell ref="K30:K31"/>
    <mergeCell ref="M30:M31"/>
    <mergeCell ref="O30:O31"/>
    <mergeCell ref="A32:A33"/>
    <mergeCell ref="B32:B33"/>
    <mergeCell ref="C32:C33"/>
    <mergeCell ref="E32:E33"/>
    <mergeCell ref="G32:G33"/>
    <mergeCell ref="I32:I33"/>
    <mergeCell ref="K32:K33"/>
    <mergeCell ref="M32:M33"/>
    <mergeCell ref="O32:O33"/>
    <mergeCell ref="A30:A31"/>
    <mergeCell ref="B30:B31"/>
    <mergeCell ref="C30:C31"/>
    <mergeCell ref="E30:E31"/>
    <mergeCell ref="G30:G31"/>
    <mergeCell ref="I34:I35"/>
    <mergeCell ref="K34:K35"/>
    <mergeCell ref="M34:M35"/>
    <mergeCell ref="O34:O35"/>
    <mergeCell ref="A36:A37"/>
    <mergeCell ref="B36:B37"/>
    <mergeCell ref="C36:C37"/>
    <mergeCell ref="E36:E37"/>
    <mergeCell ref="G36:G37"/>
    <mergeCell ref="I36:I37"/>
    <mergeCell ref="K36:K37"/>
    <mergeCell ref="M36:M37"/>
    <mergeCell ref="O36:O37"/>
    <mergeCell ref="A34:A35"/>
    <mergeCell ref="B34:B35"/>
    <mergeCell ref="C34:C35"/>
    <mergeCell ref="E34:E35"/>
    <mergeCell ref="G34:G35"/>
    <mergeCell ref="O38:O39"/>
    <mergeCell ref="A38:A39"/>
    <mergeCell ref="C38:C39"/>
    <mergeCell ref="M38:M39"/>
    <mergeCell ref="E38:E39"/>
    <mergeCell ref="B38:B39"/>
    <mergeCell ref="G38:G39"/>
    <mergeCell ref="I38:I39"/>
    <mergeCell ref="K38:K39"/>
  </mergeCells>
  <hyperlinks>
    <hyperlink ref="A6" r:id="rId1" display="HUD CoC 2019" xr:uid="{1237C28E-EF68-4DC0-B1E9-EDAD35B393FE}"/>
    <hyperlink ref="A8" r:id="rId2" xr:uid="{4E311810-2C99-4368-AA27-73045D8D3EC7}"/>
    <hyperlink ref="A10" r:id="rId3" display="https://www.bcsh.ca.gov/hcfc/hhap_program.html" xr:uid="{1F7124C6-4CFF-484D-8295-4AFAF976F8B9}"/>
    <hyperlink ref="A12" r:id="rId4" display="https://www.bcsh.ca.gov/hcfc/hhap_program.html" xr:uid="{B6850AAB-E818-4DE8-A3A6-C76A2A18F12A}"/>
    <hyperlink ref="A14" r:id="rId5" xr:uid="{B9E0B1EC-2655-4750-856A-D249BD83D77D}"/>
    <hyperlink ref="A16" r:id="rId6" display="2023 HHAP Round 4 County" xr:uid="{6C2A77C5-CD50-4B61-8E42-A83B021A5CAF}"/>
    <hyperlink ref="A18" r:id="rId7" display="2023 HHAP Round 4 CoC" xr:uid="{B7293A17-1AFD-4C60-93D1-27901B48F9E2}"/>
    <hyperlink ref="A20" r:id="rId8" xr:uid="{06DA6E4A-CF46-4CC4-8F59-638FE8137918}"/>
    <hyperlink ref="A4" r:id="rId9" xr:uid="{3D6BB6C1-6A1D-4892-9310-C44470412E0A}"/>
    <hyperlink ref="A30" r:id="rId10" display="https://www.bcsh.ca.gov/hcfc/hhap_program.html" xr:uid="{0C74259F-B511-4278-9ADB-024BF8AE6925}"/>
    <hyperlink ref="A32" r:id="rId11" xr:uid="{EB908AA2-9BC7-4DF9-BA4A-9843907E8CDC}"/>
    <hyperlink ref="A34" r:id="rId12" xr:uid="{99DF16B6-9A91-40EA-AEF9-2D1F6DCBF760}"/>
    <hyperlink ref="A36" r:id="rId13" display="2023 HHAP Round 4 County" xr:uid="{F47BB384-7267-40E1-90C3-32D5C4D67D53}"/>
    <hyperlink ref="A28" r:id="rId14" display="https://www.bcsh.ca.gov/hcfc/hhap_program.html" xr:uid="{5BEFD065-8747-4F21-A34A-81584DBC1977}"/>
  </hyperlinks>
  <pageMargins left="0.25" right="0.25" top="0.75" bottom="0.75" header="0.3" footer="0.3"/>
  <pageSetup scale="72" fitToHeight="0" orientation="landscape" horizontalDpi="300" verticalDpi="300" r:id="rId15"/>
  <headerFooter>
    <oddHeader>&amp;CGrant Spending</oddHeader>
    <oddFooter>&amp;R&amp;D</oddFooter>
  </headerFooter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Abbott</dc:creator>
  <cp:lastModifiedBy>Scott Abbott</cp:lastModifiedBy>
  <cp:lastPrinted>2024-12-05T22:01:15Z</cp:lastPrinted>
  <dcterms:created xsi:type="dcterms:W3CDTF">2024-06-03T20:00:47Z</dcterms:created>
  <dcterms:modified xsi:type="dcterms:W3CDTF">2025-02-11T01:23:51Z</dcterms:modified>
</cp:coreProperties>
</file>